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bonyi Horgászegyesület\2024_Közgyűlésre\"/>
    </mc:Choice>
  </mc:AlternateContent>
  <bookViews>
    <workbookView xWindow="0" yWindow="0" windowWidth="19200" windowHeight="10905" activeTab="2"/>
  </bookViews>
  <sheets>
    <sheet name="Költségvetés_2023_2024" sheetId="1" r:id="rId1"/>
    <sheet name="Adatok" sheetId="3" r:id="rId2"/>
    <sheet name="Terv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3" l="1"/>
  <c r="R31" i="3"/>
  <c r="R32" i="3" s="1"/>
  <c r="R38" i="3"/>
  <c r="C17" i="1" l="1"/>
  <c r="C31" i="1"/>
  <c r="C36" i="1"/>
  <c r="C30" i="1"/>
  <c r="C7" i="1"/>
  <c r="B6" i="1"/>
  <c r="C4" i="1"/>
  <c r="C2" i="1"/>
  <c r="B40" i="1"/>
  <c r="B30" i="1"/>
  <c r="B24" i="1"/>
  <c r="B20" i="1"/>
  <c r="B15" i="1"/>
  <c r="B13" i="1"/>
  <c r="B7" i="1"/>
  <c r="B38" i="1"/>
  <c r="B4" i="1"/>
  <c r="B2" i="1"/>
  <c r="B19" i="1" s="1"/>
  <c r="B21" i="1" s="1"/>
  <c r="D30" i="1"/>
  <c r="C37" i="2"/>
  <c r="E4" i="2"/>
  <c r="E3" i="2"/>
  <c r="E2" i="2"/>
  <c r="E44" i="3"/>
  <c r="E45" i="3"/>
  <c r="E46" i="3"/>
  <c r="E47" i="3"/>
  <c r="E48" i="3"/>
  <c r="E49" i="3"/>
  <c r="E50" i="3"/>
  <c r="E51" i="3"/>
  <c r="B42" i="1" l="1"/>
  <c r="B43" i="1" l="1"/>
  <c r="B44" i="1" s="1"/>
  <c r="D38" i="1"/>
  <c r="D42" i="1" l="1"/>
  <c r="D19" i="1"/>
  <c r="D21" i="1" s="1"/>
  <c r="C42" i="1"/>
  <c r="D43" i="1" l="1"/>
  <c r="D44" i="1" s="1"/>
  <c r="C19" i="1" l="1"/>
  <c r="Q38" i="3"/>
  <c r="Q8" i="3"/>
  <c r="Q31" i="3" s="1"/>
  <c r="Q32" i="3" s="1"/>
  <c r="C21" i="1" l="1"/>
  <c r="C25" i="2"/>
  <c r="E24" i="2"/>
  <c r="E23" i="2"/>
  <c r="E22" i="2"/>
  <c r="E21" i="2"/>
  <c r="E20" i="2"/>
  <c r="E19" i="2"/>
  <c r="E14" i="2"/>
  <c r="E13" i="2"/>
  <c r="E9" i="2"/>
  <c r="E8" i="2"/>
  <c r="P38" i="3"/>
  <c r="P15" i="3"/>
  <c r="I51" i="3"/>
  <c r="C52" i="3"/>
  <c r="O38" i="3"/>
  <c r="N38" i="3"/>
  <c r="N31" i="3"/>
  <c r="N32" i="3" s="1"/>
  <c r="P8" i="3"/>
  <c r="O8" i="3"/>
  <c r="O31" i="3" s="1"/>
  <c r="O32" i="3" s="1"/>
  <c r="L8" i="3"/>
  <c r="K8" i="3"/>
  <c r="J8" i="3"/>
  <c r="I8" i="3"/>
  <c r="H8" i="3"/>
  <c r="G8" i="3"/>
  <c r="F8" i="3"/>
  <c r="E8" i="3"/>
  <c r="D8" i="3"/>
  <c r="C8" i="3"/>
  <c r="C44" i="1" l="1"/>
  <c r="E10" i="2"/>
  <c r="E25" i="2"/>
  <c r="E15" i="2"/>
  <c r="E5" i="2"/>
  <c r="E52" i="3"/>
  <c r="P31" i="3"/>
  <c r="P32" i="3" s="1"/>
</calcChain>
</file>

<file path=xl/comments1.xml><?xml version="1.0" encoding="utf-8"?>
<comments xmlns="http://schemas.openxmlformats.org/spreadsheetml/2006/main">
  <authors>
    <author>user</author>
  </authors>
  <commentList>
    <comment ref="B40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Napelem + székek+éjellátó+távcsövek+kamerarendszer+Vízforgatók kiépítése
</t>
        </r>
      </text>
    </comment>
  </commentList>
</comments>
</file>

<file path=xl/sharedStrings.xml><?xml version="1.0" encoding="utf-8"?>
<sst xmlns="http://schemas.openxmlformats.org/spreadsheetml/2006/main" count="133" uniqueCount="113">
  <si>
    <t>Bevételek</t>
  </si>
  <si>
    <t>Tagdíjak</t>
  </si>
  <si>
    <t>Területi éves engedélyek</t>
  </si>
  <si>
    <t>Napijegyek</t>
  </si>
  <si>
    <t>Átfutó szövetségi tagdíjak</t>
  </si>
  <si>
    <t>Belépési díj</t>
  </si>
  <si>
    <t>Egyesületi hozzájárulás</t>
  </si>
  <si>
    <t>FM jutalék</t>
  </si>
  <si>
    <t>SZJA 1%</t>
  </si>
  <si>
    <t>Banki kamat</t>
  </si>
  <si>
    <t>Szövetségi segély (tábor)</t>
  </si>
  <si>
    <t>Nevezési díjak</t>
  </si>
  <si>
    <t>Közösségi munka</t>
  </si>
  <si>
    <t>Alfogyasztók áramdíja</t>
  </si>
  <si>
    <t>Önkormányzati támogatás</t>
  </si>
  <si>
    <t>Pénzmaradvány</t>
  </si>
  <si>
    <t>Bér+ Járulék</t>
  </si>
  <si>
    <t>Villanyszámla</t>
  </si>
  <si>
    <t>Nyomtatványok</t>
  </si>
  <si>
    <t>Közlekedési költségek</t>
  </si>
  <si>
    <t>Biztosítási díjak</t>
  </si>
  <si>
    <t>Tavak működési költségei</t>
  </si>
  <si>
    <t xml:space="preserve">   ebből rablóhal</t>
  </si>
  <si>
    <t>Bérleti díj, (terem+WC)</t>
  </si>
  <si>
    <t>Bankköltség</t>
  </si>
  <si>
    <t>Önkormányzati támogatás felh.</t>
  </si>
  <si>
    <t>Átfut kiadások</t>
  </si>
  <si>
    <t>Eszközvásárlások</t>
  </si>
  <si>
    <t>Rendkívüli kiadás</t>
  </si>
  <si>
    <t>Összes kiadás</t>
  </si>
  <si>
    <t>Halasítás költsége</t>
  </si>
  <si>
    <t>Összes bevétel</t>
  </si>
  <si>
    <t>Kiadások</t>
  </si>
  <si>
    <t>Pályázaton nyert pénz</t>
  </si>
  <si>
    <t>Bevétel</t>
  </si>
  <si>
    <t>Adatok a beszámolóhoz</t>
  </si>
  <si>
    <t>Taglétszám</t>
  </si>
  <si>
    <t>Év</t>
  </si>
  <si>
    <t>Gyermek</t>
  </si>
  <si>
    <t>Ifjúsági</t>
  </si>
  <si>
    <t>Felnőtt</t>
  </si>
  <si>
    <t>Összesen</t>
  </si>
  <si>
    <t>Telepítések</t>
  </si>
  <si>
    <t>Egynyaras ponty  db.</t>
  </si>
  <si>
    <t>715 (Kg)</t>
  </si>
  <si>
    <t>400 (kg)</t>
  </si>
  <si>
    <t>Kétnyaras ponty kg</t>
  </si>
  <si>
    <t>Háromnyaras ponty kg</t>
  </si>
  <si>
    <t>Előnevelt amúr ivadék db</t>
  </si>
  <si>
    <t>Előnevelt csuka ivadék db</t>
  </si>
  <si>
    <t>Kétnyaras amúr kg/3 nyaras</t>
  </si>
  <si>
    <t>Háromnyaras amúr ivadék kg</t>
  </si>
  <si>
    <t>Négynyaras amúr kg</t>
  </si>
  <si>
    <t>Előnevelt süllő ivadék db</t>
  </si>
  <si>
    <t>Kétnyaras süllő kg.</t>
  </si>
  <si>
    <t xml:space="preserve">  </t>
  </si>
  <si>
    <t>Méretes süllő kg</t>
  </si>
  <si>
    <t>Csuka kg</t>
  </si>
  <si>
    <t>Harcsa kg</t>
  </si>
  <si>
    <t>compó db.</t>
  </si>
  <si>
    <t>Keszeg kg</t>
  </si>
  <si>
    <t xml:space="preserve">   </t>
  </si>
  <si>
    <t>Kárász kg</t>
  </si>
  <si>
    <t>Egy horgászra eső telepítés kg</t>
  </si>
  <si>
    <t>Egy ff és ifi eső telepítés kg</t>
  </si>
  <si>
    <t>Leadott fogási napló db</t>
  </si>
  <si>
    <t>Saját vízből kifogott  hal kg</t>
  </si>
  <si>
    <t>Leadott fogási naplóra eső kg</t>
  </si>
  <si>
    <t>halfajta</t>
  </si>
  <si>
    <t>kg</t>
  </si>
  <si>
    <t>ft/kg</t>
  </si>
  <si>
    <t>halfajok</t>
  </si>
  <si>
    <t>Kg</t>
  </si>
  <si>
    <t>Ponty háromny.</t>
  </si>
  <si>
    <t>Ponty</t>
  </si>
  <si>
    <t>Balin</t>
  </si>
  <si>
    <t>Süllő kétnyaras</t>
  </si>
  <si>
    <t>Csuka</t>
  </si>
  <si>
    <t>Süllő</t>
  </si>
  <si>
    <t>Harcsa kétnyaras</t>
  </si>
  <si>
    <t>Harcsa</t>
  </si>
  <si>
    <t>Ponty kétnyaras</t>
  </si>
  <si>
    <t xml:space="preserve">Amúr </t>
  </si>
  <si>
    <t>Keszeg</t>
  </si>
  <si>
    <t>Egyéb</t>
  </si>
  <si>
    <t>Ft</t>
  </si>
  <si>
    <t>felnőtt területi</t>
  </si>
  <si>
    <t>ifi területi</t>
  </si>
  <si>
    <t>gyerek</t>
  </si>
  <si>
    <t>felnőtt</t>
  </si>
  <si>
    <t>ifi</t>
  </si>
  <si>
    <t>ft</t>
  </si>
  <si>
    <t>2023. évi terv</t>
  </si>
  <si>
    <t>Horgászverseny, tábor költsége</t>
  </si>
  <si>
    <t>Ügyvédi, számviteli szolg, távfelügyelet</t>
  </si>
  <si>
    <t>Posta, telefon, internet</t>
  </si>
  <si>
    <t xml:space="preserve"> </t>
  </si>
  <si>
    <t>2023. évi tényleges</t>
  </si>
  <si>
    <t>Szabó Géza törlesztés</t>
  </si>
  <si>
    <t>Területi engedély 2024</t>
  </si>
  <si>
    <t>Tagdíj 2024</t>
  </si>
  <si>
    <t>Belépők száma 2024</t>
  </si>
  <si>
    <t>Telepítési terv 2024</t>
  </si>
  <si>
    <t>Beruházási terv 2024</t>
  </si>
  <si>
    <t>Kamerarenszer bővítés</t>
  </si>
  <si>
    <t>Padok, kiülők</t>
  </si>
  <si>
    <t>Wc</t>
  </si>
  <si>
    <t>Eszközkarbantartás</t>
  </si>
  <si>
    <t>Villamos hálózat</t>
  </si>
  <si>
    <t>2023. évi telepítések</t>
  </si>
  <si>
    <t>Fogás 2023</t>
  </si>
  <si>
    <t>2024. évi terv</t>
  </si>
  <si>
    <t>Dohányos-érre csatlakozás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</si>
</sst>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2"/>
      <color theme="1"/>
      <name val="Times Bold Italic"/>
      <family val="1"/>
    </font>
    <font>
      <sz val="12"/>
      <color theme="1"/>
      <name val="Times Bold Italic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0" fontId="5" fillId="0" borderId="0" xfId="0" applyFont="1"/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3" fontId="7" fillId="0" borderId="6" xfId="0" applyNumberFormat="1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2" fontId="7" fillId="0" borderId="6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11" fillId="0" borderId="0" xfId="0" applyFont="1"/>
    <xf numFmtId="0" fontId="12" fillId="0" borderId="0" xfId="0" applyFont="1"/>
    <xf numFmtId="0" fontId="0" fillId="0" borderId="1" xfId="0" applyBorder="1" applyAlignment="1">
      <alignment wrapText="1"/>
    </xf>
    <xf numFmtId="16" fontId="0" fillId="0" borderId="0" xfId="0" applyNumberFormat="1"/>
    <xf numFmtId="0" fontId="0" fillId="0" borderId="9" xfId="0" applyBorder="1"/>
    <xf numFmtId="0" fontId="0" fillId="0" borderId="11" xfId="0" applyBorder="1"/>
    <xf numFmtId="3" fontId="0" fillId="0" borderId="12" xfId="0" applyNumberFormat="1" applyBorder="1"/>
    <xf numFmtId="0" fontId="0" fillId="0" borderId="15" xfId="0" applyBorder="1"/>
    <xf numFmtId="3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3" xfId="0" applyBorder="1"/>
    <xf numFmtId="0" fontId="1" fillId="0" borderId="17" xfId="0" applyFont="1" applyBorder="1"/>
    <xf numFmtId="3" fontId="1" fillId="0" borderId="0" xfId="0" applyNumberFormat="1" applyFont="1"/>
    <xf numFmtId="1" fontId="0" fillId="0" borderId="1" xfId="0" applyNumberFormat="1" applyBorder="1"/>
    <xf numFmtId="164" fontId="0" fillId="0" borderId="1" xfId="0" applyNumberFormat="1" applyBorder="1"/>
    <xf numFmtId="3" fontId="0" fillId="0" borderId="20" xfId="0" applyNumberFormat="1" applyBorder="1"/>
    <xf numFmtId="164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1" fillId="0" borderId="19" xfId="0" applyNumberFormat="1" applyFont="1" applyBorder="1"/>
    <xf numFmtId="164" fontId="0" fillId="0" borderId="10" xfId="0" applyNumberFormat="1" applyBorder="1"/>
    <xf numFmtId="164" fontId="0" fillId="0" borderId="12" xfId="0" applyNumberFormat="1" applyBorder="1"/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8" fillId="0" borderId="8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0" borderId="21" xfId="0" applyBorder="1"/>
    <xf numFmtId="1" fontId="0" fillId="0" borderId="22" xfId="0" applyNumberFormat="1" applyBorder="1"/>
    <xf numFmtId="3" fontId="0" fillId="0" borderId="23" xfId="0" applyNumberFormat="1" applyBorder="1"/>
    <xf numFmtId="3" fontId="1" fillId="0" borderId="18" xfId="0" applyNumberFormat="1" applyFont="1" applyBorder="1"/>
    <xf numFmtId="0" fontId="1" fillId="0" borderId="18" xfId="0" applyFont="1" applyBorder="1"/>
    <xf numFmtId="3" fontId="1" fillId="0" borderId="19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ózsef Barna" id="{5E5B6DCC-31D4-4D58-9109-FE4644B77931}" userId="6175e01b9cf29e1d" providerId="Windows Live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3" dT="2024-03-19T19:21:51.43" personId="{5E5B6DCC-31D4-4D58-9109-FE4644B77931}" id="{9F91F0A0-7AB4-4038-9252-2C2C37D94EAB}">
    <text>Számlaegyenleg+házipénztár záró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6"/>
  <sheetViews>
    <sheetView showWhiteSpace="0" view="pageLayout" topLeftCell="A25" zoomScale="115" zoomScaleNormal="100" zoomScalePageLayoutView="115" workbookViewId="0">
      <selection activeCell="E18" sqref="E18"/>
    </sheetView>
  </sheetViews>
  <sheetFormatPr defaultRowHeight="15"/>
  <cols>
    <col min="1" max="1" width="33.140625" customWidth="1"/>
    <col min="2" max="2" width="20.5703125" style="2" customWidth="1"/>
    <col min="3" max="3" width="19.42578125" style="2" customWidth="1"/>
    <col min="4" max="4" width="22.7109375" customWidth="1"/>
    <col min="5" max="5" width="11.140625" customWidth="1"/>
    <col min="6" max="6" width="16.28515625" customWidth="1"/>
    <col min="7" max="7" width="10" bestFit="1" customWidth="1"/>
    <col min="9" max="9" width="10" bestFit="1" customWidth="1"/>
  </cols>
  <sheetData>
    <row r="1" spans="1:8">
      <c r="A1" s="3" t="s">
        <v>0</v>
      </c>
      <c r="B1" s="3" t="s">
        <v>92</v>
      </c>
      <c r="C1" s="4" t="s">
        <v>97</v>
      </c>
      <c r="D1" s="3" t="s">
        <v>111</v>
      </c>
    </row>
    <row r="2" spans="1:8">
      <c r="A2" s="5" t="s">
        <v>1</v>
      </c>
      <c r="B2" s="4">
        <f>(310*18000)+(15*9000)</f>
        <v>5715000</v>
      </c>
      <c r="C2" s="4">
        <f>(295*18000)+(14*9000)</f>
        <v>5436000</v>
      </c>
      <c r="D2" s="4">
        <v>5625000</v>
      </c>
    </row>
    <row r="3" spans="1:8">
      <c r="A3" s="5"/>
      <c r="B3" s="4"/>
      <c r="C3" s="4"/>
      <c r="D3" s="4"/>
    </row>
    <row r="4" spans="1:8">
      <c r="A4" s="5" t="s">
        <v>2</v>
      </c>
      <c r="B4" s="6">
        <f>(280*40000)+(15*20000)+(100*1500)</f>
        <v>11650000</v>
      </c>
      <c r="C4" s="6">
        <f>(270*40000)+(14*20000)+(94*1500)</f>
        <v>11221000</v>
      </c>
      <c r="D4" s="6">
        <v>11560000</v>
      </c>
    </row>
    <row r="5" spans="1:8">
      <c r="A5" s="5" t="s">
        <v>3</v>
      </c>
      <c r="B5" s="6">
        <v>1200000</v>
      </c>
      <c r="C5" s="6">
        <v>1661200</v>
      </c>
      <c r="D5" s="6">
        <v>1500000</v>
      </c>
    </row>
    <row r="6" spans="1:8">
      <c r="A6" s="5" t="s">
        <v>4</v>
      </c>
      <c r="B6" s="6">
        <f>(290*11000)+(20*500)+(15*11000)+(100*500)</f>
        <v>3415000</v>
      </c>
      <c r="C6" s="6">
        <v>2805000</v>
      </c>
      <c r="D6" s="6">
        <v>3000000</v>
      </c>
      <c r="F6" s="2"/>
      <c r="G6" s="2"/>
      <c r="H6" s="2"/>
    </row>
    <row r="7" spans="1:8">
      <c r="A7" s="5" t="s">
        <v>5</v>
      </c>
      <c r="B7" s="6">
        <f>(20*18000)+(5*9000)</f>
        <v>405000</v>
      </c>
      <c r="C7" s="6">
        <f>(23*18000)+(4*9000)</f>
        <v>450000</v>
      </c>
      <c r="D7" s="6">
        <v>585000</v>
      </c>
    </row>
    <row r="8" spans="1:8">
      <c r="A8" s="5" t="s">
        <v>98</v>
      </c>
      <c r="B8" s="6"/>
      <c r="C8">
        <v>307843</v>
      </c>
      <c r="D8" s="6">
        <v>500000</v>
      </c>
    </row>
    <row r="9" spans="1:8">
      <c r="A9" s="5" t="s">
        <v>6</v>
      </c>
      <c r="B9" s="6"/>
      <c r="C9" s="6">
        <v>172469</v>
      </c>
      <c r="D9" s="6"/>
      <c r="F9" s="2"/>
    </row>
    <row r="10" spans="1:8">
      <c r="A10" s="5" t="s">
        <v>7</v>
      </c>
      <c r="B10" s="6">
        <v>200000</v>
      </c>
      <c r="C10" s="6">
        <v>208000</v>
      </c>
      <c r="D10" s="6">
        <v>200000</v>
      </c>
    </row>
    <row r="11" spans="1:8">
      <c r="A11" s="5" t="s">
        <v>8</v>
      </c>
      <c r="B11" s="6">
        <v>210000</v>
      </c>
      <c r="C11" s="6">
        <v>157602</v>
      </c>
      <c r="D11" s="6">
        <v>200000</v>
      </c>
    </row>
    <row r="12" spans="1:8">
      <c r="A12" s="5" t="s">
        <v>9</v>
      </c>
      <c r="B12" s="6"/>
      <c r="C12" s="6"/>
      <c r="D12" s="6"/>
    </row>
    <row r="13" spans="1:8">
      <c r="A13" s="5" t="s">
        <v>11</v>
      </c>
      <c r="B13" s="6">
        <f>(25*5000)+(20*10000)+(25*6000)</f>
        <v>475000</v>
      </c>
      <c r="C13" s="6">
        <v>292000</v>
      </c>
      <c r="D13" s="6">
        <v>400000</v>
      </c>
    </row>
    <row r="14" spans="1:8">
      <c r="A14" s="5" t="s">
        <v>10</v>
      </c>
      <c r="B14" s="6">
        <v>300000</v>
      </c>
      <c r="C14" s="6">
        <v>777223</v>
      </c>
      <c r="D14" s="6">
        <v>800000</v>
      </c>
      <c r="F14" t="s">
        <v>96</v>
      </c>
    </row>
    <row r="15" spans="1:8">
      <c r="A15" s="5" t="s">
        <v>12</v>
      </c>
      <c r="B15" s="6">
        <f>70*10000</f>
        <v>700000</v>
      </c>
      <c r="C15" s="6">
        <v>820000</v>
      </c>
      <c r="D15" s="6">
        <v>800000</v>
      </c>
    </row>
    <row r="16" spans="1:8">
      <c r="A16" s="5" t="s">
        <v>13</v>
      </c>
      <c r="B16" s="6">
        <v>600000</v>
      </c>
      <c r="C16" s="6">
        <v>381750</v>
      </c>
      <c r="D16" s="6">
        <v>400000</v>
      </c>
    </row>
    <row r="17" spans="1:6">
      <c r="A17" s="5" t="s">
        <v>33</v>
      </c>
      <c r="B17" s="6">
        <v>400000</v>
      </c>
      <c r="C17" s="6">
        <f>1916000+600000</f>
        <v>2516000</v>
      </c>
      <c r="D17" s="6">
        <v>0</v>
      </c>
    </row>
    <row r="18" spans="1:6">
      <c r="A18" s="5" t="s">
        <v>14</v>
      </c>
      <c r="B18" s="6">
        <v>200000</v>
      </c>
      <c r="C18" s="6">
        <v>300000</v>
      </c>
      <c r="D18" s="6">
        <v>0</v>
      </c>
    </row>
    <row r="19" spans="1:6">
      <c r="A19" s="3" t="s">
        <v>34</v>
      </c>
      <c r="B19" s="4">
        <f>SUM(B2:B18)</f>
        <v>25470000</v>
      </c>
      <c r="C19" s="4">
        <f>SUM(C2:C18)</f>
        <v>27506087</v>
      </c>
      <c r="D19" s="4">
        <f>SUM(D2:D18)</f>
        <v>25570000</v>
      </c>
      <c r="F19" s="2"/>
    </row>
    <row r="20" spans="1:6">
      <c r="A20" s="5" t="s">
        <v>15</v>
      </c>
      <c r="B20" s="6">
        <f>8907225+3166063</f>
        <v>12073288</v>
      </c>
      <c r="C20" s="6">
        <v>12073288</v>
      </c>
      <c r="D20" s="6">
        <v>6830780</v>
      </c>
    </row>
    <row r="21" spans="1:6">
      <c r="A21" s="3" t="s">
        <v>31</v>
      </c>
      <c r="B21" s="4">
        <f>SUM(B19:B20)</f>
        <v>37543288</v>
      </c>
      <c r="C21" s="4">
        <f>SUM(C19:C20)</f>
        <v>39579375</v>
      </c>
      <c r="D21" s="4">
        <f>SUM(D19:D20)</f>
        <v>32400780</v>
      </c>
    </row>
    <row r="22" spans="1:6">
      <c r="A22" s="5"/>
      <c r="B22" s="5"/>
      <c r="C22" s="6"/>
      <c r="D22" s="5"/>
    </row>
    <row r="23" spans="1:6">
      <c r="A23" s="3" t="s">
        <v>32</v>
      </c>
      <c r="B23" s="5"/>
      <c r="C23" s="6"/>
      <c r="D23" s="5"/>
    </row>
    <row r="24" spans="1:6">
      <c r="A24" s="5" t="s">
        <v>16</v>
      </c>
      <c r="B24" s="6">
        <f>600000+165000</f>
        <v>765000</v>
      </c>
      <c r="C24" s="6">
        <v>942108</v>
      </c>
      <c r="D24" s="6">
        <v>1000000</v>
      </c>
    </row>
    <row r="25" spans="1:6">
      <c r="A25" s="5" t="s">
        <v>17</v>
      </c>
      <c r="B25" s="6">
        <v>600000</v>
      </c>
      <c r="C25" s="6">
        <v>858929</v>
      </c>
      <c r="D25" s="6">
        <v>600000</v>
      </c>
    </row>
    <row r="26" spans="1:6">
      <c r="A26" s="5" t="s">
        <v>95</v>
      </c>
      <c r="B26" s="6">
        <v>150000</v>
      </c>
      <c r="C26" s="6">
        <v>121270</v>
      </c>
      <c r="D26" s="6">
        <v>150000</v>
      </c>
    </row>
    <row r="27" spans="1:6">
      <c r="A27" s="5" t="s">
        <v>18</v>
      </c>
      <c r="B27" s="6">
        <v>275000</v>
      </c>
      <c r="C27" s="6">
        <v>73333</v>
      </c>
      <c r="D27" s="6">
        <v>200000</v>
      </c>
    </row>
    <row r="28" spans="1:6">
      <c r="A28" s="5" t="s">
        <v>19</v>
      </c>
      <c r="B28" s="6">
        <v>120000</v>
      </c>
      <c r="C28" s="6">
        <v>92061</v>
      </c>
      <c r="D28" s="6">
        <v>120000</v>
      </c>
    </row>
    <row r="29" spans="1:6">
      <c r="A29" s="5" t="s">
        <v>20</v>
      </c>
      <c r="B29" s="6">
        <v>65000</v>
      </c>
      <c r="C29" s="6">
        <v>67489</v>
      </c>
      <c r="D29" s="6">
        <v>85000</v>
      </c>
    </row>
    <row r="30" spans="1:6">
      <c r="A30" s="5" t="s">
        <v>21</v>
      </c>
      <c r="B30" s="6">
        <f>2000000+1500000</f>
        <v>3500000</v>
      </c>
      <c r="C30" s="6">
        <f>3596881+90000</f>
        <v>3686881</v>
      </c>
      <c r="D30" s="6">
        <f>2000000+1500000</f>
        <v>3500000</v>
      </c>
    </row>
    <row r="31" spans="1:6">
      <c r="A31" s="5" t="s">
        <v>93</v>
      </c>
      <c r="B31" s="6">
        <v>1300000</v>
      </c>
      <c r="C31" s="6">
        <f>1074231-300000</f>
        <v>774231</v>
      </c>
      <c r="D31" s="6">
        <v>1200000</v>
      </c>
    </row>
    <row r="32" spans="1:6">
      <c r="A32" s="5" t="s">
        <v>30</v>
      </c>
      <c r="B32" s="6">
        <v>13435000</v>
      </c>
      <c r="C32" s="6">
        <v>12468750</v>
      </c>
      <c r="D32" s="6">
        <v>12684000</v>
      </c>
    </row>
    <row r="33" spans="1:8">
      <c r="A33" s="5" t="s">
        <v>22</v>
      </c>
      <c r="B33" s="6">
        <v>1285000</v>
      </c>
      <c r="C33" s="43">
        <v>2504250</v>
      </c>
      <c r="D33" s="6">
        <v>2205000</v>
      </c>
    </row>
    <row r="34" spans="1:8">
      <c r="A34" s="5" t="s">
        <v>23</v>
      </c>
      <c r="B34" s="6">
        <v>550000</v>
      </c>
      <c r="C34" s="6">
        <v>629308</v>
      </c>
      <c r="D34" s="6">
        <v>400000</v>
      </c>
    </row>
    <row r="35" spans="1:8">
      <c r="A35" s="5" t="s">
        <v>24</v>
      </c>
      <c r="B35" s="6">
        <v>165000</v>
      </c>
      <c r="C35" s="6">
        <v>170686</v>
      </c>
      <c r="D35" s="6">
        <v>200000</v>
      </c>
    </row>
    <row r="36" spans="1:8">
      <c r="A36" s="5" t="s">
        <v>94</v>
      </c>
      <c r="B36" s="6">
        <v>400000</v>
      </c>
      <c r="C36" s="6">
        <f>72000+99670+101600+120000</f>
        <v>393270</v>
      </c>
      <c r="D36" s="6">
        <v>400000</v>
      </c>
    </row>
    <row r="37" spans="1:8">
      <c r="A37" s="5" t="s">
        <v>25</v>
      </c>
      <c r="B37" s="6">
        <v>200000</v>
      </c>
      <c r="C37" s="6">
        <v>300000</v>
      </c>
      <c r="D37" s="6"/>
    </row>
    <row r="38" spans="1:8">
      <c r="A38" s="5" t="s">
        <v>26</v>
      </c>
      <c r="B38" s="6">
        <f>B6</f>
        <v>3415000</v>
      </c>
      <c r="C38" s="6">
        <v>2805000</v>
      </c>
      <c r="D38" s="6">
        <f>D6</f>
        <v>3000000</v>
      </c>
    </row>
    <row r="39" spans="1:8">
      <c r="A39" s="5"/>
      <c r="B39" s="6"/>
      <c r="C39" s="6"/>
      <c r="D39" s="6"/>
    </row>
    <row r="40" spans="1:8">
      <c r="A40" s="5" t="s">
        <v>27</v>
      </c>
      <c r="B40" s="6">
        <f>5100000+126000+400000+210000+800000+500000</f>
        <v>7136000</v>
      </c>
      <c r="C40" s="6">
        <v>8311253</v>
      </c>
      <c r="D40" s="6">
        <v>5400000</v>
      </c>
    </row>
    <row r="41" spans="1:8">
      <c r="A41" s="5" t="s">
        <v>28</v>
      </c>
      <c r="B41" s="6">
        <v>1000000</v>
      </c>
      <c r="C41" s="6">
        <v>1054026</v>
      </c>
      <c r="D41" s="6">
        <v>1000000</v>
      </c>
    </row>
    <row r="42" spans="1:8">
      <c r="A42" s="3" t="s">
        <v>29</v>
      </c>
      <c r="B42" s="4">
        <f>SUM(B24:B41)-B33</f>
        <v>33076000</v>
      </c>
      <c r="C42" s="4">
        <f>SUM(C24:C41)-C33</f>
        <v>32748595</v>
      </c>
      <c r="D42" s="4">
        <f>SUM(D24:D41)-D33</f>
        <v>29939000</v>
      </c>
    </row>
    <row r="43" spans="1:8">
      <c r="A43" s="5" t="s">
        <v>15</v>
      </c>
      <c r="B43" s="6">
        <f>B21-B42</f>
        <v>4467288</v>
      </c>
      <c r="C43" s="6">
        <v>6830780</v>
      </c>
      <c r="D43" s="6">
        <f>D21-D42</f>
        <v>2461780</v>
      </c>
      <c r="E43" s="2"/>
      <c r="G43" s="2"/>
      <c r="H43" s="2"/>
    </row>
    <row r="44" spans="1:8">
      <c r="A44" s="3" t="s">
        <v>41</v>
      </c>
      <c r="B44" s="4">
        <f>SUM(B42:B43)</f>
        <v>37543288</v>
      </c>
      <c r="C44" s="4">
        <f>SUM(C42:C43)</f>
        <v>39579375</v>
      </c>
      <c r="D44" s="4">
        <f>SUM(D42:D43)</f>
        <v>32400780</v>
      </c>
      <c r="F44" s="2"/>
    </row>
    <row r="46" spans="1:8">
      <c r="F46" s="2"/>
    </row>
  </sheetData>
  <pageMargins left="0.7" right="0.7" top="0.75" bottom="0.75" header="0.3" footer="0.3"/>
  <pageSetup paperSize="9" orientation="portrait" r:id="rId1"/>
  <headerFooter>
    <oddHeader xml:space="preserve">&amp;CAbonyi Horgászegyesület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2"/>
  <sheetViews>
    <sheetView topLeftCell="A25" workbookViewId="0">
      <selection activeCell="R37" sqref="R37"/>
    </sheetView>
  </sheetViews>
  <sheetFormatPr defaultRowHeight="15"/>
  <cols>
    <col min="2" max="2" width="21" bestFit="1" customWidth="1"/>
    <col min="3" max="4" width="10.140625" bestFit="1" customWidth="1"/>
    <col min="5" max="5" width="9.85546875" bestFit="1" customWidth="1"/>
    <col min="9" max="9" width="9.85546875" bestFit="1" customWidth="1"/>
    <col min="14" max="14" width="10.7109375" customWidth="1"/>
    <col min="15" max="15" width="13.140625" bestFit="1" customWidth="1"/>
    <col min="16" max="16" width="13.140625" customWidth="1"/>
  </cols>
  <sheetData>
    <row r="1" spans="2:18" ht="18.75">
      <c r="B1" s="52" t="s">
        <v>35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8">
      <c r="B2" s="7" t="s">
        <v>36</v>
      </c>
    </row>
    <row r="3" spans="2:18" ht="15.75" thickBot="1"/>
    <row r="4" spans="2:18" ht="16.5" thickBot="1">
      <c r="B4" s="8" t="s">
        <v>37</v>
      </c>
      <c r="C4" s="9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  <c r="N4" s="8">
        <v>2019</v>
      </c>
      <c r="O4" s="9">
        <v>2020</v>
      </c>
      <c r="P4" s="8">
        <v>2021</v>
      </c>
      <c r="Q4" s="8">
        <v>2022</v>
      </c>
      <c r="R4" s="8">
        <v>2023</v>
      </c>
    </row>
    <row r="5" spans="2:18" ht="16.5" thickBot="1">
      <c r="B5" s="10" t="s">
        <v>38</v>
      </c>
      <c r="C5" s="11">
        <v>104</v>
      </c>
      <c r="D5" s="11">
        <v>92</v>
      </c>
      <c r="E5" s="11">
        <v>84</v>
      </c>
      <c r="F5" s="11">
        <v>100</v>
      </c>
      <c r="G5" s="11">
        <v>83</v>
      </c>
      <c r="H5" s="11">
        <v>64</v>
      </c>
      <c r="I5" s="11">
        <v>55</v>
      </c>
      <c r="J5" s="11">
        <v>60</v>
      </c>
      <c r="K5" s="11">
        <v>76</v>
      </c>
      <c r="L5" s="11">
        <v>93</v>
      </c>
      <c r="M5" s="11">
        <v>93</v>
      </c>
      <c r="N5" s="11">
        <v>95</v>
      </c>
      <c r="O5" s="12">
        <v>97</v>
      </c>
      <c r="P5" s="12">
        <v>103</v>
      </c>
      <c r="Q5" s="12">
        <v>107</v>
      </c>
      <c r="R5" s="12">
        <v>94</v>
      </c>
    </row>
    <row r="6" spans="2:18" ht="16.5" thickBot="1">
      <c r="B6" s="10" t="s">
        <v>39</v>
      </c>
      <c r="C6" s="11">
        <v>21</v>
      </c>
      <c r="D6" s="11">
        <v>19</v>
      </c>
      <c r="E6" s="11">
        <v>20</v>
      </c>
      <c r="F6" s="11">
        <v>11</v>
      </c>
      <c r="G6" s="11">
        <v>19</v>
      </c>
      <c r="H6" s="11">
        <v>11</v>
      </c>
      <c r="I6" s="11">
        <v>11</v>
      </c>
      <c r="J6" s="11">
        <v>5</v>
      </c>
      <c r="K6" s="11">
        <v>6</v>
      </c>
      <c r="L6" s="11">
        <v>5</v>
      </c>
      <c r="M6" s="11">
        <v>6</v>
      </c>
      <c r="N6" s="11">
        <v>4</v>
      </c>
      <c r="O6" s="13">
        <v>9</v>
      </c>
      <c r="P6" s="12">
        <v>12</v>
      </c>
      <c r="Q6" s="12">
        <v>17</v>
      </c>
      <c r="R6" s="12">
        <v>14</v>
      </c>
    </row>
    <row r="7" spans="2:18" ht="16.5" thickBot="1">
      <c r="B7" s="10" t="s">
        <v>40</v>
      </c>
      <c r="C7" s="11">
        <v>349</v>
      </c>
      <c r="D7" s="11">
        <v>337</v>
      </c>
      <c r="E7" s="11">
        <v>310</v>
      </c>
      <c r="F7" s="11">
        <v>279</v>
      </c>
      <c r="G7" s="11">
        <v>241</v>
      </c>
      <c r="H7" s="11">
        <v>248</v>
      </c>
      <c r="I7" s="11">
        <v>233</v>
      </c>
      <c r="J7" s="11">
        <v>249</v>
      </c>
      <c r="K7" s="11">
        <v>285</v>
      </c>
      <c r="L7" s="11">
        <v>293</v>
      </c>
      <c r="M7" s="11">
        <v>294</v>
      </c>
      <c r="N7" s="11">
        <v>296</v>
      </c>
      <c r="O7" s="13">
        <v>305</v>
      </c>
      <c r="P7" s="12">
        <v>313</v>
      </c>
      <c r="Q7" s="12">
        <v>316</v>
      </c>
      <c r="R7" s="12">
        <v>295</v>
      </c>
    </row>
    <row r="8" spans="2:18" ht="16.5" thickBot="1">
      <c r="B8" s="10" t="s">
        <v>41</v>
      </c>
      <c r="C8" s="11">
        <f t="shared" ref="C8:L8" si="0">SUM(C5:C7)</f>
        <v>474</v>
      </c>
      <c r="D8" s="11">
        <f t="shared" si="0"/>
        <v>448</v>
      </c>
      <c r="E8" s="11">
        <f t="shared" si="0"/>
        <v>414</v>
      </c>
      <c r="F8" s="11">
        <f t="shared" si="0"/>
        <v>390</v>
      </c>
      <c r="G8" s="11">
        <f t="shared" si="0"/>
        <v>343</v>
      </c>
      <c r="H8" s="11">
        <f t="shared" si="0"/>
        <v>323</v>
      </c>
      <c r="I8" s="11">
        <f t="shared" si="0"/>
        <v>299</v>
      </c>
      <c r="J8" s="11">
        <f t="shared" si="0"/>
        <v>314</v>
      </c>
      <c r="K8" s="11">
        <f t="shared" si="0"/>
        <v>367</v>
      </c>
      <c r="L8" s="11">
        <f t="shared" si="0"/>
        <v>391</v>
      </c>
      <c r="M8" s="11">
        <v>393</v>
      </c>
      <c r="N8" s="11">
        <v>395</v>
      </c>
      <c r="O8" s="13">
        <f>SUM(O5:O7)</f>
        <v>411</v>
      </c>
      <c r="P8" s="13">
        <f>SUM(P5:P7)</f>
        <v>428</v>
      </c>
      <c r="Q8" s="13">
        <f>SUM(Q5:Q7)</f>
        <v>440</v>
      </c>
      <c r="R8" s="49">
        <f>SUM(R5:R7)</f>
        <v>403</v>
      </c>
    </row>
    <row r="11" spans="2:18" ht="15.75" thickBot="1"/>
    <row r="12" spans="2:18" ht="16.5" thickBot="1">
      <c r="B12" s="8" t="s">
        <v>42</v>
      </c>
      <c r="C12" s="14">
        <v>2008</v>
      </c>
      <c r="D12" s="14">
        <v>2009</v>
      </c>
      <c r="E12" s="14">
        <v>2010</v>
      </c>
      <c r="F12" s="14">
        <v>2011</v>
      </c>
      <c r="G12" s="14">
        <v>2012</v>
      </c>
      <c r="H12" s="14">
        <v>2013</v>
      </c>
      <c r="I12" s="14">
        <v>2014</v>
      </c>
      <c r="J12" s="14">
        <v>2015</v>
      </c>
      <c r="K12" s="14">
        <v>2016</v>
      </c>
      <c r="L12" s="14">
        <v>2017</v>
      </c>
      <c r="M12" s="8">
        <v>2018</v>
      </c>
      <c r="N12" s="8">
        <v>2019</v>
      </c>
      <c r="O12" s="9">
        <v>2020</v>
      </c>
      <c r="P12" s="9">
        <v>2021</v>
      </c>
      <c r="Q12" s="9">
        <v>2022</v>
      </c>
      <c r="R12" s="9">
        <v>2023</v>
      </c>
    </row>
    <row r="13" spans="2:18" ht="16.5" thickBot="1">
      <c r="B13" s="15" t="s">
        <v>43</v>
      </c>
      <c r="C13" s="16"/>
      <c r="D13" s="16"/>
      <c r="E13" s="16">
        <v>6000</v>
      </c>
      <c r="F13" s="16"/>
      <c r="G13" s="16"/>
      <c r="H13" s="16" t="s">
        <v>44</v>
      </c>
      <c r="I13" s="16" t="s">
        <v>45</v>
      </c>
      <c r="J13" s="16"/>
      <c r="K13" s="16"/>
      <c r="L13" s="16"/>
      <c r="M13" s="16"/>
      <c r="N13" s="11"/>
      <c r="O13" s="12"/>
      <c r="P13" s="12"/>
      <c r="Q13" s="12"/>
      <c r="R13" s="12"/>
    </row>
    <row r="14" spans="2:18" ht="16.5" thickBot="1">
      <c r="B14" s="15" t="s">
        <v>46</v>
      </c>
      <c r="C14" s="16"/>
      <c r="D14" s="16">
        <v>2000</v>
      </c>
      <c r="E14" s="16"/>
      <c r="F14" s="16"/>
      <c r="G14" s="16">
        <v>2000</v>
      </c>
      <c r="H14" s="16"/>
      <c r="I14" s="16">
        <v>400</v>
      </c>
      <c r="J14" s="16"/>
      <c r="K14" s="16"/>
      <c r="L14" s="16"/>
      <c r="M14" s="16"/>
      <c r="N14" s="11"/>
      <c r="O14" s="13">
        <v>1000</v>
      </c>
      <c r="P14" s="13">
        <v>1100</v>
      </c>
      <c r="Q14" s="13"/>
      <c r="R14" s="49"/>
    </row>
    <row r="15" spans="2:18" ht="16.5" thickBot="1">
      <c r="B15" s="15" t="s">
        <v>47</v>
      </c>
      <c r="C15" s="11">
        <v>12000</v>
      </c>
      <c r="D15" s="11">
        <v>12000</v>
      </c>
      <c r="E15" s="11">
        <v>13000</v>
      </c>
      <c r="F15" s="11">
        <v>9000</v>
      </c>
      <c r="G15" s="16">
        <v>6000</v>
      </c>
      <c r="H15" s="16">
        <v>6000</v>
      </c>
      <c r="I15" s="16">
        <v>8900</v>
      </c>
      <c r="J15" s="16">
        <v>9150</v>
      </c>
      <c r="K15" s="16">
        <v>9760</v>
      </c>
      <c r="L15" s="16">
        <v>9990</v>
      </c>
      <c r="M15" s="16">
        <v>10500</v>
      </c>
      <c r="N15" s="11">
        <v>12000</v>
      </c>
      <c r="O15" s="13">
        <v>11350</v>
      </c>
      <c r="P15" s="13">
        <f>4500+1100+1000</f>
        <v>6600</v>
      </c>
      <c r="Q15" s="13">
        <v>5000</v>
      </c>
      <c r="R15" s="49">
        <v>6000</v>
      </c>
    </row>
    <row r="16" spans="2:18" ht="16.5" thickBot="1">
      <c r="B16" s="15" t="s">
        <v>48</v>
      </c>
      <c r="C16" s="16"/>
      <c r="D16" s="16"/>
      <c r="E16" s="16"/>
      <c r="F16" s="16"/>
      <c r="G16" s="16"/>
      <c r="H16" s="17">
        <v>20000</v>
      </c>
      <c r="I16" s="17"/>
      <c r="J16" s="17"/>
      <c r="K16" s="17"/>
      <c r="L16" s="17"/>
      <c r="M16" s="17"/>
      <c r="N16" s="11"/>
      <c r="O16" s="13"/>
      <c r="P16" s="13"/>
      <c r="Q16" s="13"/>
      <c r="R16" s="49"/>
    </row>
    <row r="17" spans="2:18" ht="16.5" thickBot="1">
      <c r="B17" s="15" t="s">
        <v>49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2:18" ht="16.5" thickBot="1">
      <c r="B18" s="15" t="s">
        <v>50</v>
      </c>
      <c r="C18" s="16"/>
      <c r="D18" s="16"/>
      <c r="E18" s="16"/>
      <c r="F18" s="16"/>
      <c r="G18" s="16"/>
      <c r="H18" s="16"/>
      <c r="I18" s="16">
        <v>250</v>
      </c>
      <c r="J18" s="16">
        <v>0</v>
      </c>
      <c r="K18" s="16"/>
      <c r="L18" s="16"/>
      <c r="M18" s="16"/>
      <c r="N18" s="16"/>
      <c r="O18" s="16"/>
      <c r="P18" s="16"/>
      <c r="Q18" s="16"/>
      <c r="R18" s="16"/>
    </row>
    <row r="19" spans="2:18" ht="16.5" thickBot="1">
      <c r="B19" s="15" t="s">
        <v>51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2:18" ht="16.5" thickBot="1">
      <c r="B20" s="15" t="s">
        <v>52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2:18" ht="16.5" thickBot="1">
      <c r="B21" s="15" t="s">
        <v>53</v>
      </c>
      <c r="C21" s="16"/>
      <c r="D21" s="16"/>
      <c r="E21" s="16"/>
      <c r="F21" s="16"/>
      <c r="G21" s="16"/>
      <c r="H21" s="16"/>
      <c r="I21" s="16">
        <v>30000</v>
      </c>
      <c r="J21" s="16">
        <v>0</v>
      </c>
      <c r="K21" s="16"/>
      <c r="L21" s="16"/>
      <c r="M21" s="16">
        <v>5000</v>
      </c>
      <c r="N21" s="16"/>
      <c r="O21" s="16"/>
      <c r="P21" s="16"/>
      <c r="Q21" s="16"/>
      <c r="R21" s="16"/>
    </row>
    <row r="22" spans="2:18" ht="15" customHeight="1">
      <c r="B22" s="53" t="s">
        <v>54</v>
      </c>
      <c r="C22" s="50">
        <v>400</v>
      </c>
      <c r="D22" s="50">
        <v>300</v>
      </c>
      <c r="E22" s="50">
        <v>600</v>
      </c>
      <c r="F22" s="55"/>
      <c r="G22" s="50" t="s">
        <v>55</v>
      </c>
      <c r="H22" s="50"/>
      <c r="I22" s="50"/>
      <c r="J22" s="50"/>
      <c r="K22" s="50"/>
      <c r="L22" s="50"/>
      <c r="M22" s="50"/>
      <c r="N22" s="50"/>
      <c r="O22" s="50"/>
      <c r="P22" s="50">
        <v>300</v>
      </c>
      <c r="Q22" s="50">
        <v>100</v>
      </c>
      <c r="R22" s="50"/>
    </row>
    <row r="23" spans="2:18" ht="15.75" customHeight="1" thickBot="1">
      <c r="B23" s="54"/>
      <c r="C23" s="51"/>
      <c r="D23" s="51"/>
      <c r="E23" s="51"/>
      <c r="F23" s="5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2:18" ht="16.5" thickBot="1">
      <c r="B24" s="15" t="s">
        <v>56</v>
      </c>
      <c r="C24" s="16"/>
      <c r="D24" s="16"/>
      <c r="E24" s="16"/>
      <c r="F24" s="16"/>
      <c r="G24" s="16"/>
      <c r="H24" s="16"/>
      <c r="I24" s="16"/>
      <c r="J24" s="16">
        <v>520</v>
      </c>
      <c r="K24" s="16">
        <v>550</v>
      </c>
      <c r="L24" s="16">
        <v>300</v>
      </c>
      <c r="M24" s="16">
        <v>300</v>
      </c>
      <c r="N24" s="16">
        <v>255</v>
      </c>
      <c r="O24" s="16">
        <v>450</v>
      </c>
      <c r="P24" s="16"/>
      <c r="Q24" s="16"/>
      <c r="R24" s="16">
        <v>300</v>
      </c>
    </row>
    <row r="25" spans="2:18" ht="16.5" thickBot="1">
      <c r="B25" s="15" t="s">
        <v>57</v>
      </c>
      <c r="C25" s="16"/>
      <c r="D25" s="16"/>
      <c r="E25" s="16"/>
      <c r="F25" s="16"/>
      <c r="G25" s="16"/>
      <c r="H25" s="16"/>
      <c r="I25" s="16"/>
      <c r="J25" s="16">
        <v>500</v>
      </c>
      <c r="K25" s="16">
        <v>300</v>
      </c>
      <c r="L25" s="16">
        <v>150</v>
      </c>
      <c r="M25" s="16">
        <v>200</v>
      </c>
      <c r="N25" s="16">
        <v>300</v>
      </c>
      <c r="O25" s="16">
        <v>450</v>
      </c>
      <c r="P25" s="16">
        <v>400</v>
      </c>
      <c r="Q25" s="16"/>
      <c r="R25" s="16"/>
    </row>
    <row r="26" spans="2:18" ht="16.5" thickBot="1">
      <c r="B26" s="15" t="s">
        <v>58</v>
      </c>
      <c r="C26" s="16"/>
      <c r="D26" s="16"/>
      <c r="E26" s="16"/>
      <c r="F26" s="16"/>
      <c r="G26" s="16"/>
      <c r="H26" s="16"/>
      <c r="I26" s="16"/>
      <c r="J26" s="16">
        <v>100</v>
      </c>
      <c r="K26" s="16"/>
      <c r="L26" s="16"/>
      <c r="M26" s="16"/>
      <c r="N26" s="16"/>
      <c r="O26" s="16"/>
      <c r="P26" s="16">
        <v>100</v>
      </c>
      <c r="Q26" s="16">
        <v>300</v>
      </c>
      <c r="R26" s="16">
        <v>300</v>
      </c>
    </row>
    <row r="27" spans="2:18" ht="15" customHeight="1">
      <c r="B27" s="18"/>
      <c r="C27" s="50"/>
      <c r="D27" s="57">
        <v>10000</v>
      </c>
      <c r="E27" s="57">
        <v>15000</v>
      </c>
      <c r="F27" s="50"/>
      <c r="G27" s="50">
        <v>12000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2:18" ht="15.75" customHeight="1" thickBot="1">
      <c r="B28" s="19" t="s">
        <v>59</v>
      </c>
      <c r="C28" s="51"/>
      <c r="D28" s="58"/>
      <c r="E28" s="58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2:18" ht="16.5" thickBot="1">
      <c r="B29" s="15" t="s">
        <v>60</v>
      </c>
      <c r="C29" s="11">
        <v>4050</v>
      </c>
      <c r="D29" s="16"/>
      <c r="E29" s="11">
        <v>7800</v>
      </c>
      <c r="F29" s="16"/>
      <c r="G29" s="16" t="s">
        <v>61</v>
      </c>
      <c r="H29" s="16"/>
      <c r="I29" s="16">
        <v>1000</v>
      </c>
      <c r="J29" s="16">
        <v>2000</v>
      </c>
      <c r="K29" s="16">
        <v>2000</v>
      </c>
      <c r="L29" s="16">
        <v>2000</v>
      </c>
      <c r="M29" s="16">
        <v>500</v>
      </c>
      <c r="N29" s="16">
        <v>400</v>
      </c>
      <c r="O29" s="16">
        <v>500</v>
      </c>
      <c r="P29" s="16">
        <v>300</v>
      </c>
      <c r="Q29" s="16"/>
      <c r="R29" s="16">
        <v>500</v>
      </c>
    </row>
    <row r="30" spans="2:18" ht="16.5" thickBot="1">
      <c r="B30" s="15" t="s">
        <v>62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2:18" ht="23.25" thickBot="1">
      <c r="B31" s="18" t="s">
        <v>63</v>
      </c>
      <c r="C31" s="20">
        <v>49.9</v>
      </c>
      <c r="D31" s="20">
        <v>40.1</v>
      </c>
      <c r="E31" s="20">
        <v>54.8</v>
      </c>
      <c r="F31" s="20">
        <v>30.6</v>
      </c>
      <c r="G31" s="20">
        <v>35.299999999999997</v>
      </c>
      <c r="H31" s="21">
        <v>20.8</v>
      </c>
      <c r="I31" s="21">
        <v>36.6</v>
      </c>
      <c r="J31" s="21">
        <v>39.1</v>
      </c>
      <c r="K31" s="21">
        <v>34.36</v>
      </c>
      <c r="L31" s="21">
        <v>31.82</v>
      </c>
      <c r="M31" s="21">
        <v>29.26</v>
      </c>
      <c r="N31" s="21">
        <f>(SUM(N13:N30))/N8</f>
        <v>32.797468354430379</v>
      </c>
      <c r="O31" s="22">
        <f>(SUM(O13:O30))/O8</f>
        <v>33.454987834549875</v>
      </c>
      <c r="P31" s="22">
        <f>(SUM(P13:P30))/P8</f>
        <v>20.560747663551403</v>
      </c>
      <c r="Q31" s="22">
        <f>(SUM(Q13:Q30))/Q8</f>
        <v>12.272727272727273</v>
      </c>
      <c r="R31" s="22">
        <f>(SUM(R13:R30))/R8</f>
        <v>17.617866004962778</v>
      </c>
    </row>
    <row r="32" spans="2:18" ht="16.5" thickBot="1">
      <c r="B32" s="23" t="s">
        <v>64</v>
      </c>
      <c r="C32" s="24"/>
      <c r="D32" s="24"/>
      <c r="E32" s="24"/>
      <c r="F32" s="24"/>
      <c r="G32" s="24"/>
      <c r="H32" s="25"/>
      <c r="I32" s="25">
        <v>44.9</v>
      </c>
      <c r="J32" s="25">
        <v>49.2</v>
      </c>
      <c r="K32" s="25">
        <v>43.33</v>
      </c>
      <c r="L32" s="25">
        <v>41.75</v>
      </c>
      <c r="M32" s="25">
        <v>38.33</v>
      </c>
      <c r="N32" s="25">
        <f>(SUM(N14:N31))/(N6+N7)</f>
        <v>43.292658227848101</v>
      </c>
      <c r="O32" s="22">
        <f>(SUM(O14:O31))/(O6+O7)</f>
        <v>43.896353464441241</v>
      </c>
      <c r="P32" s="22">
        <f>(SUM(P14:P31))/(P6+P7)</f>
        <v>27.140186915887849</v>
      </c>
      <c r="Q32" s="22">
        <f>(SUM(Q14:Q31))/(Q6+Q7)</f>
        <v>16.253071253071251</v>
      </c>
      <c r="R32" s="22">
        <f>(SUM(R14:R31))/(R6+R7)</f>
        <v>23.034362025906027</v>
      </c>
    </row>
    <row r="35" spans="2:18" ht="15.75" thickBot="1"/>
    <row r="36" spans="2:18" ht="16.5" thickBot="1">
      <c r="B36" s="23" t="s">
        <v>65</v>
      </c>
      <c r="C36" s="24">
        <v>470</v>
      </c>
      <c r="D36" s="24">
        <v>420</v>
      </c>
      <c r="E36" s="24">
        <v>397</v>
      </c>
      <c r="F36" s="24">
        <v>344</v>
      </c>
      <c r="G36" s="25">
        <v>330</v>
      </c>
      <c r="H36" s="25">
        <v>256</v>
      </c>
      <c r="I36" s="25">
        <v>216</v>
      </c>
      <c r="J36" s="25">
        <v>275</v>
      </c>
      <c r="K36" s="25">
        <v>309</v>
      </c>
      <c r="L36" s="25">
        <v>335</v>
      </c>
      <c r="M36" s="25">
        <v>350</v>
      </c>
      <c r="N36" s="25">
        <v>324</v>
      </c>
      <c r="O36" s="25">
        <v>373</v>
      </c>
      <c r="P36" s="25">
        <v>398</v>
      </c>
      <c r="Q36" s="25">
        <v>389</v>
      </c>
      <c r="R36" s="25">
        <v>374</v>
      </c>
    </row>
    <row r="37" spans="2:18" ht="16.5" thickBot="1">
      <c r="B37" s="15" t="s">
        <v>66</v>
      </c>
      <c r="C37" s="11">
        <v>20196</v>
      </c>
      <c r="D37" s="11">
        <v>14092</v>
      </c>
      <c r="E37" s="11">
        <v>11875</v>
      </c>
      <c r="F37" s="11">
        <v>9162</v>
      </c>
      <c r="G37" s="16">
        <v>8845</v>
      </c>
      <c r="H37" s="16">
        <v>5679</v>
      </c>
      <c r="I37" s="16">
        <v>7583</v>
      </c>
      <c r="J37" s="16">
        <v>9649</v>
      </c>
      <c r="K37" s="16">
        <v>9275</v>
      </c>
      <c r="L37" s="16">
        <v>7348</v>
      </c>
      <c r="M37" s="16">
        <v>8126</v>
      </c>
      <c r="N37" s="16">
        <v>9112</v>
      </c>
      <c r="O37" s="16">
        <v>8516.4500000000007</v>
      </c>
      <c r="P37" s="16">
        <v>8217.92</v>
      </c>
      <c r="Q37" s="16">
        <v>6858.7</v>
      </c>
      <c r="R37" s="16">
        <v>5584.5</v>
      </c>
    </row>
    <row r="38" spans="2:18" ht="16.5" thickBot="1">
      <c r="B38" s="15" t="s">
        <v>67</v>
      </c>
      <c r="C38" s="11">
        <v>55.2</v>
      </c>
      <c r="D38" s="11">
        <v>35</v>
      </c>
      <c r="E38" s="11">
        <v>31.3</v>
      </c>
      <c r="F38" s="11">
        <v>28.1</v>
      </c>
      <c r="G38" s="11">
        <v>26.6</v>
      </c>
      <c r="H38" s="11">
        <v>23.8</v>
      </c>
      <c r="I38" s="11">
        <v>35.11</v>
      </c>
      <c r="J38" s="11">
        <v>35.090000000000003</v>
      </c>
      <c r="K38" s="11">
        <v>30.01</v>
      </c>
      <c r="L38" s="11">
        <v>21.93</v>
      </c>
      <c r="M38" s="11">
        <v>23.22</v>
      </c>
      <c r="N38" s="22">
        <f>N37/N36</f>
        <v>28.123456790123456</v>
      </c>
      <c r="O38" s="22">
        <f>O37/O36</f>
        <v>22.832305630026813</v>
      </c>
      <c r="P38" s="22">
        <f>P37/P36</f>
        <v>20.648040201005024</v>
      </c>
      <c r="Q38" s="22">
        <f>Q37/Q36</f>
        <v>17.631619537275064</v>
      </c>
      <c r="R38" s="22">
        <f>R37/R36</f>
        <v>14.931818181818182</v>
      </c>
    </row>
    <row r="41" spans="2:18" ht="15.75">
      <c r="B41" s="26" t="s">
        <v>109</v>
      </c>
      <c r="C41" s="27"/>
      <c r="D41" s="27"/>
      <c r="H41" s="1" t="s">
        <v>110</v>
      </c>
    </row>
    <row r="42" spans="2:18" ht="15.75" thickBot="1">
      <c r="B42" s="1"/>
    </row>
    <row r="43" spans="2:18" ht="15.75" thickBot="1">
      <c r="B43" s="35" t="s">
        <v>68</v>
      </c>
      <c r="C43" s="36" t="s">
        <v>69</v>
      </c>
      <c r="D43" s="36" t="s">
        <v>70</v>
      </c>
      <c r="E43" s="37" t="s">
        <v>85</v>
      </c>
      <c r="H43" s="35" t="s">
        <v>71</v>
      </c>
      <c r="I43" s="37" t="s">
        <v>72</v>
      </c>
    </row>
    <row r="44" spans="2:18">
      <c r="B44" s="33" t="s">
        <v>73</v>
      </c>
      <c r="C44" s="41">
        <v>3000</v>
      </c>
      <c r="D44" s="41">
        <v>1659</v>
      </c>
      <c r="E44" s="34">
        <f>C44*D44</f>
        <v>4977000</v>
      </c>
      <c r="H44" s="30" t="s">
        <v>74</v>
      </c>
      <c r="I44" s="47">
        <v>4296.3999999999996</v>
      </c>
    </row>
    <row r="45" spans="2:18">
      <c r="B45" s="31" t="s">
        <v>73</v>
      </c>
      <c r="C45" s="41">
        <v>3000</v>
      </c>
      <c r="D45" s="41">
        <v>1470</v>
      </c>
      <c r="E45" s="32">
        <f>C45*D45</f>
        <v>4410000</v>
      </c>
      <c r="H45" s="31" t="s">
        <v>75</v>
      </c>
      <c r="I45" s="48"/>
      <c r="N45" s="29"/>
    </row>
    <row r="46" spans="2:18">
      <c r="B46" s="31"/>
      <c r="C46" s="41"/>
      <c r="D46" s="41"/>
      <c r="E46" s="32">
        <f>C46*D46</f>
        <v>0</v>
      </c>
      <c r="H46" s="31" t="s">
        <v>77</v>
      </c>
      <c r="I46" s="48">
        <v>14.53</v>
      </c>
    </row>
    <row r="47" spans="2:18">
      <c r="B47" s="31" t="s">
        <v>76</v>
      </c>
      <c r="C47" s="41">
        <v>300</v>
      </c>
      <c r="D47" s="42">
        <v>5197.5</v>
      </c>
      <c r="E47" s="32">
        <f>C47*D47</f>
        <v>1559250</v>
      </c>
      <c r="H47" s="31" t="s">
        <v>78</v>
      </c>
      <c r="I47" s="48">
        <v>31</v>
      </c>
    </row>
    <row r="48" spans="2:18">
      <c r="B48" s="31" t="s">
        <v>77</v>
      </c>
      <c r="C48" s="41"/>
      <c r="D48" s="41"/>
      <c r="E48" s="32">
        <f>C48*D48</f>
        <v>0</v>
      </c>
      <c r="H48" s="31" t="s">
        <v>80</v>
      </c>
      <c r="I48" s="44">
        <v>187.5</v>
      </c>
    </row>
    <row r="49" spans="2:9">
      <c r="B49" s="31" t="s">
        <v>79</v>
      </c>
      <c r="C49" s="41">
        <v>300</v>
      </c>
      <c r="D49" s="41">
        <v>3150</v>
      </c>
      <c r="E49" s="32">
        <f t="shared" ref="E49:E51" si="1">D49*C49</f>
        <v>945000</v>
      </c>
      <c r="H49" s="31" t="s">
        <v>82</v>
      </c>
      <c r="I49" s="44">
        <v>58.4</v>
      </c>
    </row>
    <row r="50" spans="2:9" ht="15.75" thickBot="1">
      <c r="B50" s="31"/>
      <c r="C50" s="41"/>
      <c r="D50" s="41"/>
      <c r="E50" s="32">
        <f t="shared" si="1"/>
        <v>0</v>
      </c>
      <c r="H50" s="38" t="s">
        <v>84</v>
      </c>
      <c r="I50" s="45">
        <v>996.65</v>
      </c>
    </row>
    <row r="51" spans="2:9" ht="15.75" thickBot="1">
      <c r="B51" s="59" t="s">
        <v>83</v>
      </c>
      <c r="C51" s="60">
        <v>500</v>
      </c>
      <c r="D51" s="60">
        <v>1155</v>
      </c>
      <c r="E51" s="61">
        <f t="shared" si="1"/>
        <v>577500</v>
      </c>
      <c r="H51" s="39" t="s">
        <v>41</v>
      </c>
      <c r="I51" s="46">
        <f>SUM(I44:I50)</f>
        <v>5584.4799999999987</v>
      </c>
    </row>
    <row r="52" spans="2:9" ht="15.75" thickBot="1">
      <c r="B52" s="39" t="s">
        <v>41</v>
      </c>
      <c r="C52" s="62">
        <f>SUM(C44:C51)</f>
        <v>7100</v>
      </c>
      <c r="D52" s="63"/>
      <c r="E52" s="64">
        <f>SUM(E44:E51)</f>
        <v>12468750</v>
      </c>
    </row>
  </sheetData>
  <mergeCells count="34">
    <mergeCell ref="R22:R23"/>
    <mergeCell ref="R27:R28"/>
    <mergeCell ref="G27:G28"/>
    <mergeCell ref="N27:N28"/>
    <mergeCell ref="O27:O28"/>
    <mergeCell ref="P22:P23"/>
    <mergeCell ref="P27:P28"/>
    <mergeCell ref="H27:H28"/>
    <mergeCell ref="I27:I28"/>
    <mergeCell ref="J27:J28"/>
    <mergeCell ref="K27:K28"/>
    <mergeCell ref="L27:L28"/>
    <mergeCell ref="M27:M28"/>
    <mergeCell ref="K22:K23"/>
    <mergeCell ref="L22:L23"/>
    <mergeCell ref="M22:M23"/>
    <mergeCell ref="N22:N23"/>
    <mergeCell ref="O22:O23"/>
    <mergeCell ref="Q22:Q23"/>
    <mergeCell ref="Q27:Q28"/>
    <mergeCell ref="B1:M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C27:C28"/>
    <mergeCell ref="D27:D28"/>
    <mergeCell ref="E27:E28"/>
    <mergeCell ref="F27:F2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topLeftCell="A7" workbookViewId="0">
      <selection activeCell="E35" sqref="E35"/>
    </sheetView>
  </sheetViews>
  <sheetFormatPr defaultRowHeight="15"/>
  <cols>
    <col min="2" max="2" width="25.42578125" customWidth="1"/>
    <col min="3" max="3" width="9.85546875" bestFit="1" customWidth="1"/>
    <col min="5" max="5" width="10.85546875" customWidth="1"/>
    <col min="6" max="6" width="9.28515625" bestFit="1" customWidth="1"/>
    <col min="7" max="7" width="10.5703125" bestFit="1" customWidth="1"/>
    <col min="8" max="8" width="10.85546875" customWidth="1"/>
    <col min="9" max="9" width="9.85546875" bestFit="1" customWidth="1"/>
  </cols>
  <sheetData>
    <row r="1" spans="2:9">
      <c r="B1" s="1" t="s">
        <v>99</v>
      </c>
    </row>
    <row r="2" spans="2:9">
      <c r="B2" s="5" t="s">
        <v>86</v>
      </c>
      <c r="C2" s="5">
        <v>280</v>
      </c>
      <c r="D2" s="6">
        <v>40000</v>
      </c>
      <c r="E2" s="6">
        <f>D2*C2</f>
        <v>11200000</v>
      </c>
      <c r="H2" s="2"/>
      <c r="I2" s="2"/>
    </row>
    <row r="3" spans="2:9">
      <c r="B3" s="5" t="s">
        <v>87</v>
      </c>
      <c r="C3" s="5">
        <v>15</v>
      </c>
      <c r="D3" s="6">
        <v>15000</v>
      </c>
      <c r="E3" s="6">
        <f t="shared" ref="E3:E4" si="0">D3*C3</f>
        <v>225000</v>
      </c>
      <c r="H3" s="2"/>
      <c r="I3" s="2"/>
    </row>
    <row r="4" spans="2:9">
      <c r="B4" s="5" t="s">
        <v>88</v>
      </c>
      <c r="C4" s="5">
        <v>90</v>
      </c>
      <c r="D4" s="6">
        <v>1500</v>
      </c>
      <c r="E4" s="6">
        <f t="shared" si="0"/>
        <v>135000</v>
      </c>
      <c r="H4" s="2"/>
      <c r="I4" s="2"/>
    </row>
    <row r="5" spans="2:9">
      <c r="B5" s="3" t="s">
        <v>41</v>
      </c>
      <c r="C5" s="3"/>
      <c r="D5" s="4"/>
      <c r="E5" s="4">
        <f>SUM(E2:E4)</f>
        <v>11560000</v>
      </c>
      <c r="G5" s="1"/>
      <c r="H5" s="40"/>
      <c r="I5" s="40"/>
    </row>
    <row r="7" spans="2:9">
      <c r="B7" s="1" t="s">
        <v>100</v>
      </c>
      <c r="E7" s="2"/>
      <c r="I7" s="2"/>
    </row>
    <row r="8" spans="2:9">
      <c r="B8" s="5" t="s">
        <v>89</v>
      </c>
      <c r="C8" s="5">
        <v>305</v>
      </c>
      <c r="D8" s="6">
        <v>18000</v>
      </c>
      <c r="E8" s="6">
        <f>D8*C8</f>
        <v>5490000</v>
      </c>
      <c r="H8" s="2"/>
      <c r="I8" s="2"/>
    </row>
    <row r="9" spans="2:9">
      <c r="B9" s="5" t="s">
        <v>90</v>
      </c>
      <c r="C9" s="5">
        <v>15</v>
      </c>
      <c r="D9" s="6">
        <v>9000</v>
      </c>
      <c r="E9" s="6">
        <f>D9*C9</f>
        <v>135000</v>
      </c>
      <c r="H9" s="2"/>
      <c r="I9" s="2"/>
    </row>
    <row r="10" spans="2:9">
      <c r="B10" s="3" t="s">
        <v>41</v>
      </c>
      <c r="C10" s="3"/>
      <c r="D10" s="4"/>
      <c r="E10" s="4">
        <f>SUM(E7:E9)</f>
        <v>5625000</v>
      </c>
      <c r="G10" s="1"/>
      <c r="H10" s="40"/>
      <c r="I10" s="40"/>
    </row>
    <row r="11" spans="2:9">
      <c r="B11" s="1"/>
      <c r="C11" s="1"/>
      <c r="D11" s="40"/>
      <c r="E11" s="40"/>
      <c r="G11" s="1"/>
      <c r="H11" s="40"/>
      <c r="I11" s="40"/>
    </row>
    <row r="12" spans="2:9">
      <c r="B12" s="1" t="s">
        <v>101</v>
      </c>
      <c r="E12" s="2"/>
      <c r="I12" s="2"/>
    </row>
    <row r="13" spans="2:9">
      <c r="B13" s="5" t="s">
        <v>89</v>
      </c>
      <c r="C13" s="5">
        <v>30</v>
      </c>
      <c r="D13" s="6">
        <v>18000</v>
      </c>
      <c r="E13" s="6">
        <f>D13*C13</f>
        <v>540000</v>
      </c>
      <c r="H13" s="2"/>
      <c r="I13" s="2"/>
    </row>
    <row r="14" spans="2:9">
      <c r="B14" s="5" t="s">
        <v>90</v>
      </c>
      <c r="C14" s="5">
        <v>5</v>
      </c>
      <c r="D14" s="6">
        <v>9000</v>
      </c>
      <c r="E14" s="5">
        <f>C14*D14</f>
        <v>45000</v>
      </c>
      <c r="H14" s="2"/>
    </row>
    <row r="15" spans="2:9">
      <c r="B15" s="5"/>
      <c r="C15" s="5"/>
      <c r="D15" s="5"/>
      <c r="E15" s="6">
        <f>SUM(E13:E14)</f>
        <v>585000</v>
      </c>
      <c r="I15" s="2"/>
    </row>
    <row r="16" spans="2:9">
      <c r="E16" s="2"/>
    </row>
    <row r="17" spans="2:8">
      <c r="B17" s="1" t="s">
        <v>102</v>
      </c>
    </row>
    <row r="18" spans="2:8">
      <c r="B18" s="5" t="s">
        <v>68</v>
      </c>
      <c r="C18" s="5" t="s">
        <v>69</v>
      </c>
      <c r="D18" s="5" t="s">
        <v>70</v>
      </c>
      <c r="E18" s="5" t="s">
        <v>91</v>
      </c>
    </row>
    <row r="19" spans="2:8">
      <c r="B19" s="5" t="s">
        <v>73</v>
      </c>
      <c r="C19" s="6">
        <v>6000</v>
      </c>
      <c r="D19" s="5">
        <v>1575</v>
      </c>
      <c r="E19" s="6">
        <f>D19*C19</f>
        <v>9450000</v>
      </c>
      <c r="F19" s="2"/>
      <c r="H19" s="2"/>
    </row>
    <row r="20" spans="2:8">
      <c r="B20" s="5" t="s">
        <v>76</v>
      </c>
      <c r="C20" s="5">
        <v>300</v>
      </c>
      <c r="D20" s="5">
        <v>5250</v>
      </c>
      <c r="E20" s="6">
        <f t="shared" ref="E20:E24" si="1">D20*C20</f>
        <v>1575000</v>
      </c>
      <c r="H20" s="2"/>
    </row>
    <row r="21" spans="2:8">
      <c r="B21" s="5" t="s">
        <v>77</v>
      </c>
      <c r="C21" s="5">
        <v>0</v>
      </c>
      <c r="D21" s="5">
        <v>0</v>
      </c>
      <c r="E21" s="6">
        <f t="shared" si="1"/>
        <v>0</v>
      </c>
      <c r="H21" s="2"/>
    </row>
    <row r="22" spans="2:8">
      <c r="B22" s="5" t="s">
        <v>79</v>
      </c>
      <c r="C22" s="5">
        <v>200</v>
      </c>
      <c r="D22" s="5">
        <v>3150</v>
      </c>
      <c r="E22" s="6">
        <f t="shared" si="1"/>
        <v>630000</v>
      </c>
      <c r="H22" s="2"/>
    </row>
    <row r="23" spans="2:8">
      <c r="B23" s="5" t="s">
        <v>81</v>
      </c>
      <c r="C23" s="5">
        <v>0</v>
      </c>
      <c r="D23" s="5">
        <v>0</v>
      </c>
      <c r="E23" s="6">
        <f t="shared" si="1"/>
        <v>0</v>
      </c>
      <c r="H23" s="2"/>
    </row>
    <row r="24" spans="2:8">
      <c r="B24" s="5" t="s">
        <v>83</v>
      </c>
      <c r="C24" s="5">
        <v>700</v>
      </c>
      <c r="D24" s="5">
        <v>1470</v>
      </c>
      <c r="E24" s="6">
        <f t="shared" si="1"/>
        <v>1029000</v>
      </c>
      <c r="H24" s="2"/>
    </row>
    <row r="25" spans="2:8">
      <c r="B25" s="3" t="s">
        <v>41</v>
      </c>
      <c r="C25" s="4">
        <f>SUM(C19:C24)</f>
        <v>7200</v>
      </c>
      <c r="D25" s="3"/>
      <c r="E25" s="4">
        <f>SUM(E19:E24)</f>
        <v>12684000</v>
      </c>
      <c r="F25" s="40"/>
      <c r="G25" s="1"/>
      <c r="H25" s="40"/>
    </row>
    <row r="28" spans="2:8" ht="15" customHeight="1"/>
    <row r="30" spans="2:8">
      <c r="B30" s="3" t="s">
        <v>103</v>
      </c>
      <c r="C30" s="5">
        <v>2024</v>
      </c>
    </row>
    <row r="31" spans="2:8">
      <c r="B31" s="5" t="s">
        <v>104</v>
      </c>
      <c r="C31" s="6">
        <v>800000</v>
      </c>
    </row>
    <row r="32" spans="2:8">
      <c r="B32" s="5" t="s">
        <v>112</v>
      </c>
      <c r="C32" s="6">
        <v>3000000</v>
      </c>
    </row>
    <row r="33" spans="2:3">
      <c r="B33" s="28" t="s">
        <v>105</v>
      </c>
      <c r="C33" s="6">
        <v>500000</v>
      </c>
    </row>
    <row r="34" spans="2:3">
      <c r="B34" s="5" t="s">
        <v>106</v>
      </c>
      <c r="C34" s="6">
        <v>600000</v>
      </c>
    </row>
    <row r="35" spans="2:3">
      <c r="B35" s="28" t="s">
        <v>107</v>
      </c>
      <c r="C35" s="6">
        <v>300000</v>
      </c>
    </row>
    <row r="36" spans="2:3">
      <c r="B36" s="28" t="s">
        <v>108</v>
      </c>
      <c r="C36" s="6">
        <v>200000</v>
      </c>
    </row>
    <row r="37" spans="2:3">
      <c r="B37" s="3" t="s">
        <v>41</v>
      </c>
      <c r="C37" s="4">
        <f>SUM(C31:C36)</f>
        <v>5400000</v>
      </c>
    </row>
    <row r="47" spans="2:3">
      <c r="C4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Költségvetés_2023_2024</vt:lpstr>
      <vt:lpstr>Adatok</vt:lpstr>
      <vt:lpstr>Terv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2023-03-02T16:12:31Z</cp:lastPrinted>
  <dcterms:created xsi:type="dcterms:W3CDTF">2020-03-02T21:06:21Z</dcterms:created>
  <dcterms:modified xsi:type="dcterms:W3CDTF">2024-04-05T04:09:28Z</dcterms:modified>
</cp:coreProperties>
</file>